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rigidezze approccio per tipologia di pilastro\direzione x\"/>
    </mc:Choice>
  </mc:AlternateContent>
  <bookViews>
    <workbookView xWindow="0" yWindow="0" windowWidth="19560" windowHeight="6915" activeTab="5"/>
  </bookViews>
  <sheets>
    <sheet name="1" sheetId="5" r:id="rId1"/>
    <sheet name="2" sheetId="9" r:id="rId2"/>
    <sheet name="3" sheetId="6" r:id="rId3"/>
    <sheet name="4" sheetId="7" r:id="rId4"/>
    <sheet name="5" sheetId="8" r:id="rId5"/>
    <sheet name="6" sheetId="10" r:id="rId6"/>
    <sheet name="7" sheetId="11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K14" i="11" l="1"/>
  <c r="K13" i="11"/>
  <c r="H14" i="11"/>
  <c r="H13" i="11"/>
  <c r="H4" i="11"/>
  <c r="H3" i="11"/>
  <c r="K14" i="10"/>
  <c r="K13" i="10"/>
  <c r="H4" i="10"/>
  <c r="H3" i="10"/>
  <c r="H4" i="8"/>
  <c r="H3" i="8"/>
  <c r="H14" i="7"/>
  <c r="H13" i="7"/>
  <c r="H4" i="7"/>
  <c r="H3" i="7"/>
  <c r="H14" i="6"/>
  <c r="H13" i="6"/>
  <c r="H4" i="6"/>
  <c r="H3" i="6"/>
  <c r="H14" i="9"/>
  <c r="H13" i="9"/>
  <c r="H4" i="9"/>
  <c r="H3" i="9"/>
  <c r="K14" i="5"/>
  <c r="K13" i="5"/>
  <c r="H14" i="5"/>
  <c r="H13" i="5"/>
  <c r="H4" i="5"/>
  <c r="H3" i="5"/>
  <c r="H35" i="7" l="1"/>
  <c r="E32" i="7"/>
  <c r="G32" i="7" s="1"/>
  <c r="M32" i="7" s="1"/>
  <c r="O32" i="7" s="1"/>
  <c r="M31" i="7"/>
  <c r="O31" i="7" s="1"/>
  <c r="L31" i="7"/>
  <c r="E31" i="7"/>
  <c r="G31" i="7" s="1"/>
  <c r="M30" i="7"/>
  <c r="O30" i="7" s="1"/>
  <c r="L30" i="7"/>
  <c r="E30" i="7"/>
  <c r="G30" i="7" s="1"/>
  <c r="G28" i="7"/>
  <c r="L28" i="7" s="1"/>
  <c r="O28" i="7" s="1"/>
  <c r="L27" i="7"/>
  <c r="O27" i="7" s="1"/>
  <c r="G27" i="7"/>
  <c r="L26" i="7"/>
  <c r="O26" i="7" s="1"/>
  <c r="G26" i="7"/>
  <c r="C26" i="7"/>
  <c r="C27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H35" i="11"/>
  <c r="E32" i="11"/>
  <c r="G32" i="11" s="1"/>
  <c r="M32" i="11" s="1"/>
  <c r="O32" i="11" s="1"/>
  <c r="L31" i="11"/>
  <c r="M31" i="11" s="1"/>
  <c r="O31" i="11" s="1"/>
  <c r="E31" i="11"/>
  <c r="G31" i="11" s="1"/>
  <c r="L30" i="11"/>
  <c r="M30" i="11" s="1"/>
  <c r="O30" i="11" s="1"/>
  <c r="E30" i="11"/>
  <c r="G30" i="11" s="1"/>
  <c r="I30" i="11" s="1"/>
  <c r="G28" i="11"/>
  <c r="L28" i="11" s="1"/>
  <c r="O28" i="11" s="1"/>
  <c r="L27" i="11"/>
  <c r="O27" i="11" s="1"/>
  <c r="G27" i="11"/>
  <c r="L26" i="11"/>
  <c r="O26" i="11" s="1"/>
  <c r="Q26" i="11" s="1"/>
  <c r="G26" i="11"/>
  <c r="C26" i="11"/>
  <c r="C27" i="11" s="1"/>
  <c r="H21" i="11"/>
  <c r="K21" i="11" s="1"/>
  <c r="G21" i="11"/>
  <c r="J21" i="11" s="1"/>
  <c r="I20" i="11"/>
  <c r="L20" i="11" s="1"/>
  <c r="G20" i="11"/>
  <c r="J20" i="11" s="1"/>
  <c r="I19" i="11"/>
  <c r="L19" i="11" s="1"/>
  <c r="G19" i="11"/>
  <c r="J19" i="11" s="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H35" i="10"/>
  <c r="G32" i="10"/>
  <c r="M32" i="10" s="1"/>
  <c r="O32" i="10" s="1"/>
  <c r="E32" i="10"/>
  <c r="L31" i="10"/>
  <c r="M31" i="10" s="1"/>
  <c r="O31" i="10" s="1"/>
  <c r="E31" i="10"/>
  <c r="G31" i="10" s="1"/>
  <c r="L30" i="10"/>
  <c r="M30" i="10" s="1"/>
  <c r="O30" i="10" s="1"/>
  <c r="E30" i="10"/>
  <c r="G30" i="10" s="1"/>
  <c r="G28" i="10"/>
  <c r="L28" i="10" s="1"/>
  <c r="O28" i="10" s="1"/>
  <c r="L27" i="10"/>
  <c r="O27" i="10" s="1"/>
  <c r="G27" i="10"/>
  <c r="L26" i="10"/>
  <c r="O26" i="10" s="1"/>
  <c r="G26" i="10"/>
  <c r="C26" i="10"/>
  <c r="C27" i="10" s="1"/>
  <c r="H21" i="10"/>
  <c r="K21" i="10" s="1"/>
  <c r="G21" i="10"/>
  <c r="J21" i="10" s="1"/>
  <c r="I20" i="10"/>
  <c r="L20" i="10" s="1"/>
  <c r="G20" i="10"/>
  <c r="J20" i="10" s="1"/>
  <c r="I19" i="10"/>
  <c r="L19" i="10" s="1"/>
  <c r="G19" i="10"/>
  <c r="J19" i="10" s="1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I26" i="11" l="1"/>
  <c r="I27" i="11" s="1"/>
  <c r="Q26" i="7"/>
  <c r="Q27" i="7" s="1"/>
  <c r="Q30" i="7"/>
  <c r="Q31" i="7" s="1"/>
  <c r="I26" i="7"/>
  <c r="I27" i="7" s="1"/>
  <c r="I28" i="7" s="1"/>
  <c r="I30" i="7"/>
  <c r="I31" i="7" s="1"/>
  <c r="Q27" i="11"/>
  <c r="I31" i="11"/>
  <c r="I26" i="10"/>
  <c r="I27" i="10" s="1"/>
  <c r="Q26" i="10"/>
  <c r="Q27" i="10" s="1"/>
  <c r="I30" i="10"/>
  <c r="I31" i="10" s="1"/>
  <c r="I28" i="10" s="1"/>
  <c r="L2" i="7"/>
  <c r="Q28" i="7"/>
  <c r="L2" i="11"/>
  <c r="I28" i="11"/>
  <c r="Q30" i="11"/>
  <c r="Q31" i="11" s="1"/>
  <c r="L2" i="10"/>
  <c r="Q30" i="10"/>
  <c r="Q31" i="10" s="1"/>
  <c r="Q28" i="10" s="1"/>
  <c r="Q28" i="11" l="1"/>
  <c r="L3" i="11" s="1"/>
  <c r="L5" i="11" s="1"/>
  <c r="L7" i="7"/>
  <c r="L3" i="7"/>
  <c r="L5" i="7" s="1"/>
  <c r="L7" i="10"/>
  <c r="L3" i="10"/>
  <c r="L5" i="10" s="1"/>
  <c r="L7" i="11" l="1"/>
  <c r="H35" i="9" l="1"/>
  <c r="E32" i="9"/>
  <c r="G32" i="9" s="1"/>
  <c r="M32" i="9" s="1"/>
  <c r="O32" i="9" s="1"/>
  <c r="M31" i="9"/>
  <c r="O31" i="9" s="1"/>
  <c r="L31" i="9"/>
  <c r="E31" i="9"/>
  <c r="G31" i="9" s="1"/>
  <c r="L30" i="9"/>
  <c r="M30" i="9" s="1"/>
  <c r="O30" i="9" s="1"/>
  <c r="E30" i="9"/>
  <c r="G30" i="9" s="1"/>
  <c r="G28" i="9"/>
  <c r="L28" i="9" s="1"/>
  <c r="O28" i="9" s="1"/>
  <c r="L27" i="9"/>
  <c r="O27" i="9" s="1"/>
  <c r="G27" i="9"/>
  <c r="L26" i="9"/>
  <c r="O26" i="9" s="1"/>
  <c r="Q26" i="9" s="1"/>
  <c r="Q27" i="9" s="1"/>
  <c r="G26" i="9"/>
  <c r="C26" i="9"/>
  <c r="C27" i="9" s="1"/>
  <c r="H21" i="9"/>
  <c r="K21" i="9" s="1"/>
  <c r="G21" i="9"/>
  <c r="J21" i="9" s="1"/>
  <c r="I20" i="9"/>
  <c r="L20" i="9" s="1"/>
  <c r="G20" i="9"/>
  <c r="J20" i="9" s="1"/>
  <c r="I19" i="9"/>
  <c r="L19" i="9" s="1"/>
  <c r="G19" i="9"/>
  <c r="J19" i="9" s="1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H35" i="8"/>
  <c r="G32" i="8"/>
  <c r="M32" i="8" s="1"/>
  <c r="O32" i="8" s="1"/>
  <c r="E32" i="8"/>
  <c r="M31" i="8"/>
  <c r="O31" i="8" s="1"/>
  <c r="L31" i="8"/>
  <c r="E31" i="8"/>
  <c r="G31" i="8" s="1"/>
  <c r="L30" i="8"/>
  <c r="M30" i="8" s="1"/>
  <c r="O30" i="8" s="1"/>
  <c r="E30" i="8"/>
  <c r="G30" i="8" s="1"/>
  <c r="G28" i="8"/>
  <c r="L28" i="8" s="1"/>
  <c r="O28" i="8" s="1"/>
  <c r="L27" i="8"/>
  <c r="O27" i="8" s="1"/>
  <c r="G27" i="8"/>
  <c r="O26" i="8"/>
  <c r="L26" i="8"/>
  <c r="G26" i="8"/>
  <c r="I26" i="8" s="1"/>
  <c r="I27" i="8" s="1"/>
  <c r="C26" i="8"/>
  <c r="C27" i="8" s="1"/>
  <c r="H21" i="8"/>
  <c r="K21" i="8" s="1"/>
  <c r="G21" i="8"/>
  <c r="J21" i="8" s="1"/>
  <c r="I20" i="8"/>
  <c r="L20" i="8" s="1"/>
  <c r="G20" i="8"/>
  <c r="J20" i="8" s="1"/>
  <c r="I19" i="8"/>
  <c r="L19" i="8" s="1"/>
  <c r="G19" i="8"/>
  <c r="J19" i="8" s="1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H35" i="6"/>
  <c r="E32" i="6"/>
  <c r="G32" i="6" s="1"/>
  <c r="M32" i="6" s="1"/>
  <c r="O32" i="6" s="1"/>
  <c r="M31" i="6"/>
  <c r="O31" i="6" s="1"/>
  <c r="L31" i="6"/>
  <c r="E31" i="6"/>
  <c r="G31" i="6" s="1"/>
  <c r="L30" i="6"/>
  <c r="M30" i="6" s="1"/>
  <c r="O30" i="6" s="1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H21" i="6"/>
  <c r="K21" i="6" s="1"/>
  <c r="G21" i="6"/>
  <c r="J21" i="6" s="1"/>
  <c r="I20" i="6"/>
  <c r="L20" i="6" s="1"/>
  <c r="G20" i="6"/>
  <c r="J20" i="6" s="1"/>
  <c r="I19" i="6"/>
  <c r="L19" i="6" s="1"/>
  <c r="G19" i="6"/>
  <c r="J19" i="6" s="1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I26" i="6" l="1"/>
  <c r="Q26" i="6"/>
  <c r="Q27" i="6" s="1"/>
  <c r="I26" i="9"/>
  <c r="I27" i="9" s="1"/>
  <c r="I30" i="9"/>
  <c r="I31" i="9" s="1"/>
  <c r="I28" i="9" s="1"/>
  <c r="Q26" i="8"/>
  <c r="Q27" i="8" s="1"/>
  <c r="I30" i="8"/>
  <c r="I31" i="8" s="1"/>
  <c r="I28" i="8" s="1"/>
  <c r="I27" i="6"/>
  <c r="I30" i="6"/>
  <c r="I31" i="6" s="1"/>
  <c r="Q30" i="9"/>
  <c r="Q31" i="9" s="1"/>
  <c r="Q28" i="9" s="1"/>
  <c r="L2" i="9"/>
  <c r="L2" i="8"/>
  <c r="Q30" i="8"/>
  <c r="Q31" i="8" s="1"/>
  <c r="L2" i="6"/>
  <c r="Q30" i="6"/>
  <c r="Q31" i="6" s="1"/>
  <c r="Q28" i="6" s="1"/>
  <c r="C26" i="5"/>
  <c r="C27" i="5" s="1"/>
  <c r="Q28" i="8" l="1"/>
  <c r="L7" i="8" s="1"/>
  <c r="I28" i="6"/>
  <c r="L3" i="6" s="1"/>
  <c r="L5" i="6" s="1"/>
  <c r="L3" i="9"/>
  <c r="L5" i="9" s="1"/>
  <c r="L7" i="9"/>
  <c r="H35" i="5"/>
  <c r="E30" i="5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L2" i="5"/>
  <c r="L3" i="8" l="1"/>
  <c r="L5" i="8" s="1"/>
  <c r="L7" i="6"/>
  <c r="M31" i="5"/>
  <c r="O31" i="5" s="1"/>
  <c r="M30" i="5"/>
  <c r="O30" i="5" s="1"/>
  <c r="I30" i="5"/>
  <c r="I31" i="5" s="1"/>
  <c r="I26" i="5"/>
  <c r="I27" i="5" s="1"/>
  <c r="Q26" i="5"/>
  <c r="Q27" i="5" s="1"/>
  <c r="I28" i="5" l="1"/>
  <c r="Q30" i="5"/>
  <c r="Q31" i="5" s="1"/>
  <c r="Q28" i="5" s="1"/>
  <c r="L7" i="5" l="1"/>
  <c r="L3" i="5"/>
  <c r="L5" i="5" s="1"/>
</calcChain>
</file>

<file path=xl/sharedStrings.xml><?xml version="1.0" encoding="utf-8"?>
<sst xmlns="http://schemas.openxmlformats.org/spreadsheetml/2006/main" count="448" uniqueCount="43">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</sst>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</cellXfs>
  <cellStyles count="1">
    <cellStyle name="Normale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mi/Dropbox/PS%202016-17/Emanuele%20Damiano/Previsioni%20sollecitaz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caratt. sollecitazione"/>
      <sheetName val="carichi unitari"/>
      <sheetName val="predimensionamento sezioni"/>
      <sheetName val="Approccio globale semplificato"/>
      <sheetName val="Approccio per tipologia"/>
      <sheetName val="Rigidezze"/>
    </sheetNames>
    <sheetDataSet>
      <sheetData sheetId="0"/>
      <sheetData sheetId="1"/>
      <sheetData sheetId="2"/>
      <sheetData sheetId="3">
        <row r="26">
          <cell r="F26">
            <v>30</v>
          </cell>
          <cell r="G26">
            <v>80</v>
          </cell>
          <cell r="H26">
            <v>30</v>
          </cell>
          <cell r="I26">
            <v>60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S46"/>
  <sheetViews>
    <sheetView topLeftCell="E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88.176118967779573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sezioni'!$F$26</f>
        <v>30</v>
      </c>
      <c r="I3" s="2" t="s">
        <v>3</v>
      </c>
      <c r="K3" s="12" t="s">
        <v>39</v>
      </c>
      <c r="L3" s="5">
        <f>1/(1+0.5*(I28+Q28+2/3*I28*Q28)/(1+(I28+Q28)/6))</f>
        <v>0.50822938180139743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sezioni'!$G$26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44.813694432641086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0.66126924698697487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>b</v>
      </c>
      <c r="K13" s="21">
        <f>'[1]predimensionamento sezioni'!$H$26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>h</v>
      </c>
      <c r="K14" s="21">
        <f>'[1]predimensionamento sezioni'!$I$26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106105263.15789475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30106194.690265484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30106194.690265484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2.8565917718272291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69" priority="58" stopIfTrue="1">
      <formula>"$F$12=2"</formula>
    </cfRule>
  </conditionalFormatting>
  <conditionalFormatting sqref="K13">
    <cfRule type="expression" dxfId="68" priority="57" stopIfTrue="1">
      <formula>B18&lt;&gt;2</formula>
    </cfRule>
  </conditionalFormatting>
  <conditionalFormatting sqref="K14">
    <cfRule type="expression" dxfId="67" priority="54" stopIfTrue="1">
      <formula>B18&lt;&gt;2</formula>
    </cfRule>
  </conditionalFormatting>
  <conditionalFormatting sqref="K15 K20">
    <cfRule type="expression" dxfId="66" priority="53" stopIfTrue="1">
      <formula>$B$18&lt;&gt;2</formula>
    </cfRule>
  </conditionalFormatting>
  <conditionalFormatting sqref="K19:K20">
    <cfRule type="expression" dxfId="65" priority="49" stopIfTrue="1">
      <formula>$B$13=1</formula>
    </cfRule>
    <cfRule type="expression" dxfId="64" priority="50" stopIfTrue="1">
      <formula>$B$12=1</formula>
    </cfRule>
    <cfRule type="expression" dxfId="63" priority="52" stopIfTrue="1">
      <formula>$B$18&lt;&gt;2</formula>
    </cfRule>
  </conditionalFormatting>
  <conditionalFormatting sqref="J18 H19:H20 K19:K20">
    <cfRule type="expression" dxfId="62" priority="45" stopIfTrue="1">
      <formula>$B$13=1</formula>
    </cfRule>
  </conditionalFormatting>
  <conditionalFormatting sqref="G18 J18 G19:H21 I19:I20 J19:K21 L19:L20">
    <cfRule type="expression" dxfId="61" priority="42">
      <formula>$B$8&gt;2</formula>
    </cfRule>
  </conditionalFormatting>
  <conditionalFormatting sqref="G12 J12 G13:L15">
    <cfRule type="expression" dxfId="6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C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88.176118967779573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sezioni'!$F$26</f>
        <v>30</v>
      </c>
      <c r="I3" s="2" t="s">
        <v>3</v>
      </c>
      <c r="K3" s="12" t="s">
        <v>39</v>
      </c>
      <c r="L3" s="5">
        <f>1/(1+0.5*(I28+Q28+2/3*I28*Q28)/(1+(I28+Q28)/6))</f>
        <v>0.41847905415267844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sezioni'!$G$26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36.899858864490447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0.73160097663062429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4.1500000000000004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106105263.15789475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40987951.807228915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40987951.807228915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4.1500000000000004</v>
      </c>
      <c r="H28" s="12" t="s">
        <v>17</v>
      </c>
      <c r="I28" s="26">
        <f>IF(B3&lt;3,C27/(I27+I31)*2,0)</f>
        <v>5.1773879142300201</v>
      </c>
      <c r="J28" s="12"/>
      <c r="K28" s="12"/>
      <c r="L28" s="26">
        <f>G28</f>
        <v>4.1500000000000004</v>
      </c>
      <c r="M28" s="12"/>
      <c r="N28" s="12"/>
      <c r="O28" s="26">
        <f>L28</f>
        <v>4.1500000000000004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4.1500000000000004</v>
      </c>
      <c r="F32" s="12"/>
      <c r="G32" s="26">
        <f>E32</f>
        <v>4.1500000000000004</v>
      </c>
      <c r="H32" s="14"/>
      <c r="I32" s="12"/>
      <c r="J32" s="12"/>
      <c r="K32" s="12"/>
      <c r="L32" s="12"/>
      <c r="M32" s="26">
        <f>G32</f>
        <v>4.1500000000000004</v>
      </c>
      <c r="N32" s="12"/>
      <c r="O32" s="26">
        <f>M32</f>
        <v>4.1500000000000004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59" priority="10" stopIfTrue="1">
      <formula>"$F$12=2"</formula>
    </cfRule>
  </conditionalFormatting>
  <conditionalFormatting sqref="K13">
    <cfRule type="expression" dxfId="58" priority="9" stopIfTrue="1">
      <formula>B18&lt;&gt;2</formula>
    </cfRule>
  </conditionalFormatting>
  <conditionalFormatting sqref="K14">
    <cfRule type="expression" dxfId="57" priority="8" stopIfTrue="1">
      <formula>B18&lt;&gt;2</formula>
    </cfRule>
  </conditionalFormatting>
  <conditionalFormatting sqref="K15 K20">
    <cfRule type="expression" dxfId="56" priority="7" stopIfTrue="1">
      <formula>$B$18&lt;&gt;2</formula>
    </cfRule>
  </conditionalFormatting>
  <conditionalFormatting sqref="K19:K20">
    <cfRule type="expression" dxfId="55" priority="4" stopIfTrue="1">
      <formula>$B$13=1</formula>
    </cfRule>
    <cfRule type="expression" dxfId="54" priority="5" stopIfTrue="1">
      <formula>$B$12=1</formula>
    </cfRule>
    <cfRule type="expression" dxfId="53" priority="6" stopIfTrue="1">
      <formula>$B$18&lt;&gt;2</formula>
    </cfRule>
  </conditionalFormatting>
  <conditionalFormatting sqref="J18 H19:H20 K19:K20">
    <cfRule type="expression" dxfId="52" priority="3" stopIfTrue="1">
      <formula>$B$13=1</formula>
    </cfRule>
  </conditionalFormatting>
  <conditionalFormatting sqref="G18 J18 G19:H21 I19:I20 J19:K21 L19:L20">
    <cfRule type="expression" dxfId="51" priority="2">
      <formula>$B$8&gt;2</formula>
    </cfRule>
  </conditionalFormatting>
  <conditionalFormatting sqref="G12 J12 G13:L15">
    <cfRule type="expression" dxfId="5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12.399766729844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sezioni'!$G$26</f>
        <v>80</v>
      </c>
      <c r="I3" s="2" t="s">
        <v>3</v>
      </c>
      <c r="K3" s="12" t="s">
        <v>39</v>
      </c>
      <c r="L3" s="5">
        <f>1/(1+0.5*(I28+Q28+2/3*I28*Q28)/(1+(I28+Q28)/6))</f>
        <v>0.7321428571428571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sezioni'!$F$26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9.0784006414929284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0.5609756097560975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14921052.631578948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35810526.315789476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0.83333333333333337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49" priority="10" stopIfTrue="1">
      <formula>"$F$12=2"</formula>
    </cfRule>
  </conditionalFormatting>
  <conditionalFormatting sqref="K13">
    <cfRule type="expression" dxfId="48" priority="9" stopIfTrue="1">
      <formula>B18&lt;&gt;2</formula>
    </cfRule>
  </conditionalFormatting>
  <conditionalFormatting sqref="K14">
    <cfRule type="expression" dxfId="47" priority="8" stopIfTrue="1">
      <formula>B18&lt;&gt;2</formula>
    </cfRule>
  </conditionalFormatting>
  <conditionalFormatting sqref="K15 K20">
    <cfRule type="expression" dxfId="46" priority="7" stopIfTrue="1">
      <formula>$B$18&lt;&gt;2</formula>
    </cfRule>
  </conditionalFormatting>
  <conditionalFormatting sqref="K19:K20">
    <cfRule type="expression" dxfId="45" priority="4" stopIfTrue="1">
      <formula>$B$13=1</formula>
    </cfRule>
    <cfRule type="expression" dxfId="44" priority="5" stopIfTrue="1">
      <formula>$B$12=1</formula>
    </cfRule>
    <cfRule type="expression" dxfId="43" priority="6" stopIfTrue="1">
      <formula>$B$18&lt;&gt;2</formula>
    </cfRule>
  </conditionalFormatting>
  <conditionalFormatting sqref="J18 H19:H20 K19:K20">
    <cfRule type="expression" dxfId="42" priority="3" stopIfTrue="1">
      <formula>$B$13=1</formula>
    </cfRule>
  </conditionalFormatting>
  <conditionalFormatting sqref="G18 J18 G19:H21 I19:I20 J19:K21 L19:L20">
    <cfRule type="expression" dxfId="41" priority="2">
      <formula>$B$8&gt;2</formula>
    </cfRule>
  </conditionalFormatting>
  <conditionalFormatting sqref="G12 J12 G13:L15">
    <cfRule type="expression" dxfId="4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C1"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12.399766729844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sezioni'!$G$26</f>
        <v>80</v>
      </c>
      <c r="I3" s="2" t="s">
        <v>3</v>
      </c>
      <c r="K3" s="12" t="s">
        <v>39</v>
      </c>
      <c r="L3" s="5">
        <f>1/(1+0.5*(I28+Q28+2/3*I28*Q28)/(1+(I28+Q28)/6))</f>
        <v>0.7321428571428571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sezioni'!$F$26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9.0784006414929284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0.5609756097560975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/>
      </c>
      <c r="K13" s="21">
        <v>30</v>
      </c>
      <c r="L13" s="1" t="str">
        <f>IF($B$18=2,I13,"")</f>
        <v/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/>
      </c>
      <c r="K14" s="21">
        <v>70</v>
      </c>
      <c r="L14" s="1" t="str">
        <f>IF($B$18=2,I14,"")</f>
        <v/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4.75</v>
      </c>
      <c r="I15" s="1" t="s">
        <v>4</v>
      </c>
      <c r="J15" s="1" t="str">
        <f>IF($B$18=2,G15,"")</f>
        <v/>
      </c>
      <c r="K15" s="22">
        <v>3.85</v>
      </c>
      <c r="L15" s="1" t="str">
        <f>IF(B18=2,I15,"")</f>
        <v/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1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/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14921052.631578948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35810526.315789476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35810526.315789476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4.75</v>
      </c>
      <c r="H28" s="12" t="s">
        <v>17</v>
      </c>
      <c r="I28" s="26">
        <f>IF(B3&lt;3,C27/(I27+I31)*2,0)</f>
        <v>0.83333333333333337</v>
      </c>
      <c r="J28" s="12"/>
      <c r="K28" s="12"/>
      <c r="L28" s="26">
        <f>G28</f>
        <v>4.75</v>
      </c>
      <c r="M28" s="12"/>
      <c r="N28" s="12"/>
      <c r="O28" s="26">
        <f>L28</f>
        <v>4.75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0</v>
      </c>
      <c r="F30" s="12" t="s">
        <v>42</v>
      </c>
      <c r="G30" s="12">
        <f>IF($B$3=1,E30*2,E30)</f>
        <v>0</v>
      </c>
      <c r="H30" s="12" t="s">
        <v>9</v>
      </c>
      <c r="I30" s="12">
        <f>G30*G31^3/12</f>
        <v>0</v>
      </c>
      <c r="J30" s="14" t="s">
        <v>8</v>
      </c>
      <c r="K30" s="12"/>
      <c r="L30" s="12">
        <f>IF($B$13=1,K13,K19)</f>
        <v>30</v>
      </c>
      <c r="M30" s="12">
        <f>IF($B$18=1,0,IF($B$18=2,L30,L26))</f>
        <v>0</v>
      </c>
      <c r="N30" s="12" t="s">
        <v>42</v>
      </c>
      <c r="O30" s="12">
        <f>IF(B8=1,M30*2,M30)</f>
        <v>0</v>
      </c>
      <c r="P30" s="12" t="s">
        <v>10</v>
      </c>
      <c r="Q30" s="12">
        <f>O30*O31^3/12</f>
        <v>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0</v>
      </c>
      <c r="F31" s="12"/>
      <c r="G31" s="12">
        <f>E31</f>
        <v>0</v>
      </c>
      <c r="H31" s="12" t="s">
        <v>14</v>
      </c>
      <c r="I31" s="25">
        <f>$C$21*I30/G32/100</f>
        <v>0</v>
      </c>
      <c r="J31" s="14" t="s">
        <v>16</v>
      </c>
      <c r="K31" s="12"/>
      <c r="L31" s="12">
        <f>IF($B$13=1,K14,K20)</f>
        <v>70</v>
      </c>
      <c r="M31" s="12">
        <f>IF($B$18=1,0,IF($B$18=2,L31,L27))</f>
        <v>0</v>
      </c>
      <c r="N31" s="12"/>
      <c r="O31" s="12">
        <f>M31</f>
        <v>0</v>
      </c>
      <c r="P31" s="12" t="s">
        <v>15</v>
      </c>
      <c r="Q31" s="25">
        <f>$C$21*Q30/O32/100</f>
        <v>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4.75</v>
      </c>
      <c r="F32" s="12"/>
      <c r="G32" s="26">
        <f>E32</f>
        <v>4.75</v>
      </c>
      <c r="H32" s="14"/>
      <c r="I32" s="12"/>
      <c r="J32" s="12"/>
      <c r="K32" s="12"/>
      <c r="L32" s="12"/>
      <c r="M32" s="26">
        <f>G32</f>
        <v>4.75</v>
      </c>
      <c r="N32" s="12"/>
      <c r="O32" s="26">
        <f>M32</f>
        <v>4.75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4.3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conditionalFormatting sqref="F14">
    <cfRule type="expression" dxfId="39" priority="10" stopIfTrue="1">
      <formula>"$F$12=2"</formula>
    </cfRule>
  </conditionalFormatting>
  <conditionalFormatting sqref="K13">
    <cfRule type="expression" dxfId="38" priority="9" stopIfTrue="1">
      <formula>B18&lt;&gt;2</formula>
    </cfRule>
  </conditionalFormatting>
  <conditionalFormatting sqref="K14">
    <cfRule type="expression" dxfId="37" priority="8" stopIfTrue="1">
      <formula>B18&lt;&gt;2</formula>
    </cfRule>
  </conditionalFormatting>
  <conditionalFormatting sqref="K15 K20">
    <cfRule type="expression" dxfId="36" priority="7" stopIfTrue="1">
      <formula>$B$18&lt;&gt;2</formula>
    </cfRule>
  </conditionalFormatting>
  <conditionalFormatting sqref="K19:K20">
    <cfRule type="expression" dxfId="35" priority="4" stopIfTrue="1">
      <formula>$B$13=1</formula>
    </cfRule>
    <cfRule type="expression" dxfId="34" priority="5" stopIfTrue="1">
      <formula>$B$12=1</formula>
    </cfRule>
    <cfRule type="expression" dxfId="33" priority="6" stopIfTrue="1">
      <formula>$B$18&lt;&gt;2</formula>
    </cfRule>
  </conditionalFormatting>
  <conditionalFormatting sqref="J18 H19:H20 K19:K20">
    <cfRule type="expression" dxfId="32" priority="3" stopIfTrue="1">
      <formula>$B$13=1</formula>
    </cfRule>
  </conditionalFormatting>
  <conditionalFormatting sqref="G18 J18 G19:H21 I19:I20 J19:K21 L19:L20">
    <cfRule type="expression" dxfId="31" priority="2">
      <formula>$B$8&gt;2</formula>
    </cfRule>
  </conditionalFormatting>
  <conditionalFormatting sqref="G12 J12 G13:L15">
    <cfRule type="expression" dxfId="30" priority="1">
      <formula>$B$3&gt;2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opLeftCell="D1" workbookViewId="0">
      <selection activeCell="H13" sqref="H13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88.176118967779573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sezioni'!$F$26</f>
        <v>30</v>
      </c>
      <c r="I3" s="2" t="s">
        <v>3</v>
      </c>
      <c r="K3" s="12" t="s">
        <v>39</v>
      </c>
      <c r="L3" s="5">
        <f>1/(1+0.5*(I28+Q28+2/3*I28*Q28)/(1+(I28+Q28)/6))</f>
        <v>0.50479669357041668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sezioni'!$G$26</f>
        <v>80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44.511013306806831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0.66349925713888902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v>70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1280000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106105263.15789475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2633288.4955752213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2.9152849247593959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857500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857500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70</v>
      </c>
      <c r="F31" s="12"/>
      <c r="G31" s="12">
        <f>E31</f>
        <v>70</v>
      </c>
      <c r="H31" s="12" t="s">
        <v>14</v>
      </c>
      <c r="I31" s="25">
        <f>$C$21*I30/G32/100</f>
        <v>70159090.909090906</v>
      </c>
      <c r="J31" s="14" t="s">
        <v>16</v>
      </c>
      <c r="K31" s="12"/>
      <c r="L31" s="12">
        <f>IF($B$13=1,K14,K20)</f>
        <v>70</v>
      </c>
      <c r="M31" s="12">
        <f>IF($B$18=1,0,IF($B$18=2,L31,L27))</f>
        <v>70</v>
      </c>
      <c r="N31" s="12"/>
      <c r="O31" s="12">
        <f>M31</f>
        <v>70</v>
      </c>
      <c r="P31" s="12" t="s">
        <v>15</v>
      </c>
      <c r="Q31" s="25">
        <f>$C$21*Q30/O32/100</f>
        <v>70159090.909090906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29" priority="10" stopIfTrue="1">
      <formula>"$F$12=2"</formula>
    </cfRule>
  </conditionalFormatting>
  <conditionalFormatting sqref="K13">
    <cfRule type="expression" dxfId="28" priority="9" stopIfTrue="1">
      <formula>B18&lt;&gt;2</formula>
    </cfRule>
  </conditionalFormatting>
  <conditionalFormatting sqref="K14">
    <cfRule type="expression" dxfId="27" priority="8" stopIfTrue="1">
      <formula>B18&lt;&gt;2</formula>
    </cfRule>
  </conditionalFormatting>
  <conditionalFormatting sqref="K15 K20">
    <cfRule type="expression" dxfId="26" priority="7" stopIfTrue="1">
      <formula>$B$18&lt;&gt;2</formula>
    </cfRule>
  </conditionalFormatting>
  <conditionalFormatting sqref="K19:K20">
    <cfRule type="expression" dxfId="25" priority="4" stopIfTrue="1">
      <formula>$B$13=1</formula>
    </cfRule>
    <cfRule type="expression" dxfId="24" priority="5" stopIfTrue="1">
      <formula>$B$12=1</formula>
    </cfRule>
    <cfRule type="expression" dxfId="23" priority="6" stopIfTrue="1">
      <formula>$B$18&lt;&gt;2</formula>
    </cfRule>
  </conditionalFormatting>
  <conditionalFormatting sqref="J18 H19:H20 K19:K20">
    <cfRule type="expression" dxfId="22" priority="3" stopIfTrue="1">
      <formula>$B$13=1</formula>
    </cfRule>
  </conditionalFormatting>
  <conditionalFormatting sqref="G18 J18 G19:H21 I19:I20 J19:K21 L19:L20">
    <cfRule type="expression" dxfId="21" priority="2">
      <formula>$B$8&gt;2</formula>
    </cfRule>
  </conditionalFormatting>
  <conditionalFormatting sqref="G12 J12 G13:L15">
    <cfRule type="expression" dxfId="2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tabSelected="1" topLeftCell="C1" workbookViewId="0">
      <selection activeCell="H14" sqref="H14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12.399766729844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sezioni'!$G$26</f>
        <v>80</v>
      </c>
      <c r="I3" s="2" t="s">
        <v>3</v>
      </c>
      <c r="K3" s="12" t="s">
        <v>39</v>
      </c>
      <c r="L3" s="5">
        <f>1/(1+0.5*(I28+Q28+2/3*I28*Q28)/(1+(I28+Q28)/6))</f>
        <v>0.77632907162767273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sezioni'!$F$26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9.6262993937794956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0.54801892576803224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v>41</v>
      </c>
      <c r="I13" s="1" t="s">
        <v>3</v>
      </c>
      <c r="J13" s="1" t="str">
        <f>IF($B$18=2,G13,"")</f>
        <v>b</v>
      </c>
      <c r="K13" s="21">
        <f>'[1]predimensionamento sezioni'!$H$26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v>24</v>
      </c>
      <c r="I14" s="1" t="s">
        <v>3</v>
      </c>
      <c r="J14" s="1" t="str">
        <f>IF($B$18=2,G14,"")</f>
        <v>h</v>
      </c>
      <c r="K14" s="21">
        <f>'[1]predimensionamento sezioni'!$I$26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5.65</v>
      </c>
      <c r="I15" s="1" t="s">
        <v>4</v>
      </c>
      <c r="J15" s="1" t="str">
        <f>IF($B$18=2,G15,"")</f>
        <v>Lt</v>
      </c>
      <c r="K15" s="22">
        <v>3.85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41</v>
      </c>
      <c r="H26" s="12" t="s">
        <v>9</v>
      </c>
      <c r="I26" s="12">
        <f>G26*G27^3/12</f>
        <v>47232</v>
      </c>
      <c r="J26" s="14" t="s">
        <v>8</v>
      </c>
      <c r="K26" s="12"/>
      <c r="L26" s="12">
        <f>IF($B$13=1,H13,H19)</f>
        <v>41</v>
      </c>
      <c r="M26" s="12"/>
      <c r="N26" s="12" t="s">
        <v>41</v>
      </c>
      <c r="O26" s="12">
        <f>IF(B8=1,L26*2,L26)</f>
        <v>41</v>
      </c>
      <c r="P26" s="12" t="s">
        <v>10</v>
      </c>
      <c r="Q26" s="12">
        <f>O26*O27^3/12</f>
        <v>47232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14921052.631578948</v>
      </c>
      <c r="D27" s="14" t="s">
        <v>16</v>
      </c>
      <c r="E27" s="12"/>
      <c r="F27" s="12"/>
      <c r="G27" s="12">
        <f>H14</f>
        <v>24</v>
      </c>
      <c r="H27" s="12" t="s">
        <v>14</v>
      </c>
      <c r="I27" s="25">
        <f>$C$21*I26/G28/100</f>
        <v>2633288.4955752213</v>
      </c>
      <c r="J27" s="14" t="s">
        <v>16</v>
      </c>
      <c r="K27" s="12"/>
      <c r="L27" s="12">
        <f>IF($B$13=1,H14,H20)</f>
        <v>24</v>
      </c>
      <c r="M27" s="12"/>
      <c r="N27" s="12"/>
      <c r="O27" s="12">
        <f>L27</f>
        <v>24</v>
      </c>
      <c r="P27" s="12" t="s">
        <v>15</v>
      </c>
      <c r="Q27" s="25">
        <f>$C$21*Q26/O28/100</f>
        <v>2633288.4955752213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5.65</v>
      </c>
      <c r="H28" s="12" t="s">
        <v>17</v>
      </c>
      <c r="I28" s="26">
        <f>IF(B3&lt;3,C27/(I27+I31)*2,0)</f>
        <v>0.63744605921336894</v>
      </c>
      <c r="J28" s="12"/>
      <c r="K28" s="12"/>
      <c r="L28" s="26">
        <f>G28</f>
        <v>5.65</v>
      </c>
      <c r="M28" s="12"/>
      <c r="N28" s="12"/>
      <c r="O28" s="26">
        <f>L28</f>
        <v>5.65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44181818.18181818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44181818.18181818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3.85</v>
      </c>
      <c r="F32" s="12"/>
      <c r="G32" s="26">
        <f>E32</f>
        <v>3.85</v>
      </c>
      <c r="H32" s="14"/>
      <c r="I32" s="12"/>
      <c r="J32" s="12"/>
      <c r="K32" s="12"/>
      <c r="L32" s="12"/>
      <c r="M32" s="26">
        <f>G32</f>
        <v>3.85</v>
      </c>
      <c r="N32" s="12"/>
      <c r="O32" s="26">
        <f>M32</f>
        <v>3.85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4.75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19" priority="10" stopIfTrue="1">
      <formula>"$F$12=2"</formula>
    </cfRule>
  </conditionalFormatting>
  <conditionalFormatting sqref="K13">
    <cfRule type="expression" dxfId="18" priority="9" stopIfTrue="1">
      <formula>B18&lt;&gt;2</formula>
    </cfRule>
  </conditionalFormatting>
  <conditionalFormatting sqref="K14">
    <cfRule type="expression" dxfId="17" priority="8" stopIfTrue="1">
      <formula>B18&lt;&gt;2</formula>
    </cfRule>
  </conditionalFormatting>
  <conditionalFormatting sqref="K15 K20">
    <cfRule type="expression" dxfId="16" priority="7" stopIfTrue="1">
      <formula>$B$18&lt;&gt;2</formula>
    </cfRule>
  </conditionalFormatting>
  <conditionalFormatting sqref="K19:K20">
    <cfRule type="expression" dxfId="15" priority="4" stopIfTrue="1">
      <formula>$B$13=1</formula>
    </cfRule>
    <cfRule type="expression" dxfId="14" priority="5" stopIfTrue="1">
      <formula>$B$12=1</formula>
    </cfRule>
    <cfRule type="expression" dxfId="13" priority="6" stopIfTrue="1">
      <formula>$B$18&lt;&gt;2</formula>
    </cfRule>
  </conditionalFormatting>
  <conditionalFormatting sqref="J18 H19:H20 K19:K20">
    <cfRule type="expression" dxfId="12" priority="3" stopIfTrue="1">
      <formula>$B$13=1</formula>
    </cfRule>
  </conditionalFormatting>
  <conditionalFormatting sqref="G18 J18 G19:H21 I19:I20 J19:K21 L19:L20">
    <cfRule type="expression" dxfId="11" priority="2">
      <formula>$B$8&gt;2</formula>
    </cfRule>
  </conditionalFormatting>
  <conditionalFormatting sqref="G12 J12 G13:L15">
    <cfRule type="expression" dxfId="1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46"/>
  <sheetViews>
    <sheetView workbookViewId="0">
      <selection activeCell="H6" sqref="H6"/>
    </sheetView>
  </sheetViews>
  <sheetFormatPr defaultRowHeight="12.75" x14ac:dyDescent="0.2"/>
  <sheetData>
    <row r="2" spans="2:19" x14ac:dyDescent="0.2">
      <c r="B2" s="11" t="s">
        <v>27</v>
      </c>
      <c r="G2" s="4" t="s">
        <v>0</v>
      </c>
      <c r="H2" s="1"/>
      <c r="I2" s="1"/>
      <c r="K2" s="1" t="s">
        <v>19</v>
      </c>
      <c r="L2" s="3">
        <f>12*C27/H5^2/1000000</f>
        <v>12.399766729844</v>
      </c>
      <c r="M2" s="2" t="s">
        <v>20</v>
      </c>
      <c r="O2" s="10"/>
      <c r="P2" s="10" t="s">
        <v>29</v>
      </c>
      <c r="Q2" s="10"/>
      <c r="R2" s="10"/>
      <c r="S2" s="10"/>
    </row>
    <row r="3" spans="2:19" x14ac:dyDescent="0.2">
      <c r="B3" s="24">
        <v>2</v>
      </c>
      <c r="G3" s="1" t="s">
        <v>1</v>
      </c>
      <c r="H3" s="21">
        <f>'[1]predimensionamento sezioni'!$G$26</f>
        <v>80</v>
      </c>
      <c r="I3" s="2" t="s">
        <v>3</v>
      </c>
      <c r="K3" s="12" t="s">
        <v>39</v>
      </c>
      <c r="L3" s="5">
        <f>1/(1+0.5*(I28+Q28+2/3*I28*Q28)/(1+(I28+Q28)/6))</f>
        <v>0.84375</v>
      </c>
      <c r="O3" s="10"/>
      <c r="P3" s="10" t="s">
        <v>28</v>
      </c>
      <c r="Q3" s="10"/>
      <c r="R3" s="10"/>
      <c r="S3" s="10"/>
    </row>
    <row r="4" spans="2:19" x14ac:dyDescent="0.2">
      <c r="G4" s="1" t="s">
        <v>2</v>
      </c>
      <c r="H4" s="21">
        <f>'[1]predimensionamento sezioni'!$F$26</f>
        <v>30</v>
      </c>
      <c r="I4" s="2" t="s">
        <v>3</v>
      </c>
      <c r="O4" s="10"/>
      <c r="P4" s="10" t="s">
        <v>30</v>
      </c>
      <c r="Q4" s="10"/>
      <c r="R4" s="10"/>
      <c r="S4" s="10"/>
    </row>
    <row r="5" spans="2:19" x14ac:dyDescent="0.2">
      <c r="G5" s="1" t="s">
        <v>11</v>
      </c>
      <c r="H5" s="22">
        <v>3.8</v>
      </c>
      <c r="I5" s="2" t="s">
        <v>4</v>
      </c>
      <c r="K5" s="15" t="s">
        <v>21</v>
      </c>
      <c r="L5" s="16">
        <f>L2*L3</f>
        <v>10.462303178305875</v>
      </c>
      <c r="M5" s="17" t="s">
        <v>20</v>
      </c>
      <c r="O5" s="10"/>
      <c r="P5" s="10"/>
      <c r="Q5" s="10"/>
      <c r="R5" s="10"/>
      <c r="S5" s="10"/>
    </row>
    <row r="6" spans="2:19" x14ac:dyDescent="0.2">
      <c r="G6" s="1"/>
      <c r="H6" s="6"/>
      <c r="I6" s="2"/>
      <c r="O6" s="10"/>
      <c r="P6" s="10"/>
      <c r="Q6" s="10"/>
      <c r="R6" s="10"/>
      <c r="S6" s="10"/>
    </row>
    <row r="7" spans="2:19" x14ac:dyDescent="0.2">
      <c r="B7" s="11" t="s">
        <v>31</v>
      </c>
      <c r="J7" s="18"/>
      <c r="K7" s="19" t="s">
        <v>40</v>
      </c>
      <c r="L7" s="20">
        <f>0.5*(1+I28/3)/(1+I28/6+Q28/6)</f>
        <v>0.53086419753086411</v>
      </c>
      <c r="M7" s="15" t="s">
        <v>22</v>
      </c>
      <c r="O7" s="10"/>
      <c r="P7" s="10" t="s">
        <v>32</v>
      </c>
      <c r="Q7" s="10"/>
      <c r="R7" s="10"/>
      <c r="S7" s="10"/>
    </row>
    <row r="8" spans="2:19" x14ac:dyDescent="0.2">
      <c r="B8" s="24">
        <v>4</v>
      </c>
      <c r="O8" s="10"/>
      <c r="P8" s="10" t="s">
        <v>33</v>
      </c>
      <c r="Q8" s="10"/>
      <c r="R8" s="10"/>
      <c r="S8" s="10"/>
    </row>
    <row r="9" spans="2:19" x14ac:dyDescent="0.2">
      <c r="O9" s="10"/>
      <c r="P9" s="10" t="s">
        <v>34</v>
      </c>
      <c r="Q9" s="10"/>
      <c r="R9" s="10"/>
      <c r="S9" s="10"/>
    </row>
    <row r="10" spans="2:19" x14ac:dyDescent="0.2">
      <c r="O10" s="10"/>
      <c r="P10" s="10" t="s">
        <v>35</v>
      </c>
      <c r="Q10" s="10"/>
      <c r="R10" s="10"/>
      <c r="S10" s="10"/>
    </row>
    <row r="11" spans="2:19" x14ac:dyDescent="0.2">
      <c r="G11" s="11" t="str">
        <f>IF(B13=2,"travi superiori","travi (inf=sup)")</f>
        <v>travi (inf=sup)</v>
      </c>
      <c r="I11" t="str">
        <f>IF(B3&gt;2,"infinitamente rigide","")</f>
        <v/>
      </c>
      <c r="O11" s="10"/>
      <c r="P11" s="10"/>
      <c r="Q11" s="10"/>
      <c r="R11" s="10"/>
      <c r="S11" s="10"/>
    </row>
    <row r="12" spans="2:19" x14ac:dyDescent="0.2">
      <c r="B12" s="11" t="s">
        <v>36</v>
      </c>
      <c r="G12" s="4" t="str">
        <f>IF(B18=1,"trave",IF(B18=2,"trave sx","trave sx=dx"))</f>
        <v>trave sx</v>
      </c>
      <c r="H12" s="1"/>
      <c r="I12" s="1"/>
      <c r="J12" s="4" t="str">
        <f>IF(B18=2,"trave dx","")</f>
        <v>trave dx</v>
      </c>
      <c r="K12" s="14"/>
      <c r="L12" s="1"/>
      <c r="O12" s="10"/>
      <c r="P12" s="10"/>
      <c r="Q12" s="10"/>
      <c r="R12" s="10"/>
      <c r="S12" s="10"/>
    </row>
    <row r="13" spans="2:19" x14ac:dyDescent="0.2">
      <c r="B13" s="24">
        <v>1</v>
      </c>
      <c r="G13" s="1" t="s">
        <v>1</v>
      </c>
      <c r="H13" s="21">
        <f>'[1]predimensionamento sezioni'!$H$26</f>
        <v>30</v>
      </c>
      <c r="I13" s="1" t="s">
        <v>3</v>
      </c>
      <c r="J13" s="1" t="str">
        <f>IF($B$18=2,G13,"")</f>
        <v>b</v>
      </c>
      <c r="K13" s="21">
        <f>'[1]predimensionamento sezioni'!$H$26</f>
        <v>30</v>
      </c>
      <c r="L13" s="1" t="str">
        <f>IF($B$18=2,I13,"")</f>
        <v>cm</v>
      </c>
      <c r="O13" s="10"/>
      <c r="P13" s="10" t="s">
        <v>37</v>
      </c>
      <c r="Q13" s="10"/>
      <c r="R13" s="10"/>
      <c r="S13" s="10"/>
    </row>
    <row r="14" spans="2:19" x14ac:dyDescent="0.2">
      <c r="F14" s="10"/>
      <c r="G14" s="1" t="s">
        <v>2</v>
      </c>
      <c r="H14" s="21">
        <f>'[1]predimensionamento sezioni'!$I$26</f>
        <v>60</v>
      </c>
      <c r="I14" s="1" t="s">
        <v>3</v>
      </c>
      <c r="J14" s="1" t="str">
        <f>IF($B$18=2,G14,"")</f>
        <v>h</v>
      </c>
      <c r="K14" s="21">
        <f>'[1]predimensionamento sezioni'!$I$26</f>
        <v>60</v>
      </c>
      <c r="L14" s="1" t="str">
        <f>IF($B$18=2,I14,"")</f>
        <v>cm</v>
      </c>
      <c r="O14" s="10"/>
      <c r="P14" s="10" t="s">
        <v>38</v>
      </c>
      <c r="Q14" s="10"/>
      <c r="R14" s="10"/>
      <c r="S14" s="10"/>
    </row>
    <row r="15" spans="2:19" x14ac:dyDescent="0.2">
      <c r="G15" s="1" t="s">
        <v>12</v>
      </c>
      <c r="H15" s="22">
        <v>4.5</v>
      </c>
      <c r="I15" s="1" t="s">
        <v>4</v>
      </c>
      <c r="J15" s="1" t="str">
        <f>IF($B$18=2,G15,"")</f>
        <v>Lt</v>
      </c>
      <c r="K15" s="22">
        <v>4.5</v>
      </c>
      <c r="L15" s="1" t="str">
        <f>IF(B18=2,I15,"")</f>
        <v>m</v>
      </c>
      <c r="O15" s="10"/>
      <c r="P15" s="10"/>
      <c r="Q15" s="10"/>
      <c r="R15" s="10"/>
      <c r="S15" s="10"/>
    </row>
    <row r="16" spans="2:19" x14ac:dyDescent="0.2">
      <c r="G16" s="1"/>
      <c r="H16" s="6"/>
      <c r="I16" s="2"/>
      <c r="J16" s="1"/>
      <c r="K16" s="6"/>
      <c r="L16" s="2"/>
      <c r="O16" s="10"/>
      <c r="P16" s="10"/>
      <c r="Q16" s="10"/>
      <c r="R16" s="10"/>
      <c r="S16" s="10"/>
    </row>
    <row r="17" spans="1:19" x14ac:dyDescent="0.2">
      <c r="B17" s="11" t="s">
        <v>26</v>
      </c>
      <c r="G17" s="11" t="str">
        <f>IF(B13=2,"travi inferiori","")</f>
        <v/>
      </c>
      <c r="I17" t="str">
        <f>IF(B8&gt;2,"infinitamente rigide (incastro)","")</f>
        <v>infinitamente rigide (incastro)</v>
      </c>
      <c r="O17" s="10"/>
      <c r="P17" s="10" t="s">
        <v>23</v>
      </c>
      <c r="Q17" s="10"/>
      <c r="R17" s="10"/>
      <c r="S17" s="10"/>
    </row>
    <row r="18" spans="1:19" x14ac:dyDescent="0.2">
      <c r="B18" s="24">
        <v>2</v>
      </c>
      <c r="G18" s="4" t="str">
        <f>IF(B13=2,IF(B18=1,"trave",IF(B18=2,"trave sx","trave sx=dx")),"")</f>
        <v/>
      </c>
      <c r="H18" s="14"/>
      <c r="I18" s="1"/>
      <c r="J18" s="4" t="str">
        <f>IF(B18=2,"trave dx","")</f>
        <v>trave dx</v>
      </c>
      <c r="K18" s="14"/>
      <c r="L18" s="1"/>
      <c r="O18" s="10"/>
      <c r="P18" s="10" t="s">
        <v>24</v>
      </c>
      <c r="Q18" s="10"/>
      <c r="R18" s="10"/>
      <c r="S18" s="10"/>
    </row>
    <row r="19" spans="1:19" x14ac:dyDescent="0.2">
      <c r="G19" s="12" t="str">
        <f>IF($B$13=2,"b","")</f>
        <v/>
      </c>
      <c r="H19" s="21">
        <v>30</v>
      </c>
      <c r="I19" s="12" t="str">
        <f>IF($B$13=2,"cm","")</f>
        <v/>
      </c>
      <c r="J19" s="12" t="str">
        <f>IF($B$18=2,G19,"")</f>
        <v/>
      </c>
      <c r="K19" s="21">
        <v>30</v>
      </c>
      <c r="L19" s="12" t="str">
        <f>IF($B$18=2,I19,"")</f>
        <v/>
      </c>
      <c r="O19" s="10"/>
      <c r="P19" s="10" t="s">
        <v>25</v>
      </c>
      <c r="Q19" s="10"/>
      <c r="R19" s="10"/>
      <c r="S19" s="10"/>
    </row>
    <row r="20" spans="1:19" x14ac:dyDescent="0.2">
      <c r="G20" s="12" t="str">
        <f>IF($B$13=2,"h","")</f>
        <v/>
      </c>
      <c r="H20" s="21">
        <v>70</v>
      </c>
      <c r="I20" s="12" t="str">
        <f>IF($B$13=2,"cm","")</f>
        <v/>
      </c>
      <c r="J20" s="12" t="str">
        <f>IF($B$18=2,G20,"")</f>
        <v/>
      </c>
      <c r="K20" s="21">
        <v>70</v>
      </c>
      <c r="L20" s="12" t="str">
        <f>IF($B$18=2,I20,"")</f>
        <v/>
      </c>
      <c r="O20" s="10"/>
      <c r="P20" s="10"/>
      <c r="Q20" s="10"/>
      <c r="R20" s="10"/>
      <c r="S20" s="10"/>
    </row>
    <row r="21" spans="1:19" s="1" customFormat="1" x14ac:dyDescent="0.2">
      <c r="B21" s="1" t="s">
        <v>5</v>
      </c>
      <c r="C21" s="23">
        <v>31500</v>
      </c>
      <c r="D21" s="2" t="s">
        <v>6</v>
      </c>
      <c r="E21" s="2"/>
      <c r="F21" s="2"/>
      <c r="G21" s="12" t="str">
        <f>IF($B$13=2,"Lt","")</f>
        <v/>
      </c>
      <c r="H21" s="12" t="str">
        <f>IF($B$13=2,"come sup","")</f>
        <v/>
      </c>
      <c r="I21" s="2"/>
      <c r="J21" s="12" t="str">
        <f>IF($B$18=2,G21,"")</f>
        <v/>
      </c>
      <c r="K21" s="12" t="str">
        <f>IF($B$18=2,H21,"")</f>
        <v/>
      </c>
      <c r="L21" s="2"/>
      <c r="O21" s="12"/>
      <c r="P21" s="12"/>
      <c r="Q21" s="12"/>
      <c r="R21" s="12"/>
      <c r="S21" s="12"/>
    </row>
    <row r="22" spans="1:19" s="1" customFormat="1" x14ac:dyDescent="0.2">
      <c r="O22" s="12"/>
      <c r="P22" s="12"/>
      <c r="Q22" s="12"/>
      <c r="R22" s="12"/>
      <c r="S22" s="12"/>
    </row>
    <row r="23" spans="1:19" s="1" customFormat="1" x14ac:dyDescent="0.2">
      <c r="D23" s="2"/>
    </row>
    <row r="24" spans="1:19" s="1" customFormat="1" x14ac:dyDescent="0.2"/>
    <row r="25" spans="1:19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1" customFormat="1" x14ac:dyDescent="0.2">
      <c r="A26" s="12"/>
      <c r="B26" s="12" t="s">
        <v>7</v>
      </c>
      <c r="C26" s="12">
        <f>H3*H4^3/12</f>
        <v>180000</v>
      </c>
      <c r="D26" s="14" t="s">
        <v>8</v>
      </c>
      <c r="E26" s="12"/>
      <c r="F26" s="12" t="s">
        <v>41</v>
      </c>
      <c r="G26" s="12">
        <f>IF(B3=1,H13*2,H13)</f>
        <v>30</v>
      </c>
      <c r="H26" s="12" t="s">
        <v>9</v>
      </c>
      <c r="I26" s="12">
        <f>G26*G27^3/12</f>
        <v>540000</v>
      </c>
      <c r="J26" s="14" t="s">
        <v>8</v>
      </c>
      <c r="K26" s="12"/>
      <c r="L26" s="12">
        <f>IF($B$13=1,H13,H19)</f>
        <v>30</v>
      </c>
      <c r="M26" s="12"/>
      <c r="N26" s="12" t="s">
        <v>41</v>
      </c>
      <c r="O26" s="12">
        <f>IF(B8=1,L26*2,L26)</f>
        <v>30</v>
      </c>
      <c r="P26" s="12" t="s">
        <v>10</v>
      </c>
      <c r="Q26" s="12">
        <f>O26*O27^3/12</f>
        <v>540000</v>
      </c>
      <c r="R26" s="14" t="s">
        <v>8</v>
      </c>
      <c r="S26" s="12"/>
    </row>
    <row r="27" spans="1:19" s="1" customFormat="1" x14ac:dyDescent="0.2">
      <c r="A27" s="12"/>
      <c r="B27" s="12" t="s">
        <v>13</v>
      </c>
      <c r="C27" s="25">
        <f>$C$21*C26/H5/100</f>
        <v>14921052.631578948</v>
      </c>
      <c r="D27" s="14" t="s">
        <v>16</v>
      </c>
      <c r="E27" s="12"/>
      <c r="F27" s="12"/>
      <c r="G27" s="12">
        <f>H14</f>
        <v>60</v>
      </c>
      <c r="H27" s="12" t="s">
        <v>14</v>
      </c>
      <c r="I27" s="25">
        <f>$C$21*I26/G28/100</f>
        <v>37800000</v>
      </c>
      <c r="J27" s="14" t="s">
        <v>16</v>
      </c>
      <c r="K27" s="12"/>
      <c r="L27" s="12">
        <f>IF($B$13=1,H14,H20)</f>
        <v>60</v>
      </c>
      <c r="M27" s="12"/>
      <c r="N27" s="12"/>
      <c r="O27" s="12">
        <f>L27</f>
        <v>60</v>
      </c>
      <c r="P27" s="12" t="s">
        <v>15</v>
      </c>
      <c r="Q27" s="25">
        <f>$C$21*Q26/O28/100</f>
        <v>37800000</v>
      </c>
      <c r="R27" s="14" t="s">
        <v>16</v>
      </c>
      <c r="S27" s="12"/>
    </row>
    <row r="28" spans="1:19" s="1" customFormat="1" x14ac:dyDescent="0.2">
      <c r="A28" s="12"/>
      <c r="B28" s="12"/>
      <c r="C28" s="12"/>
      <c r="D28" s="12"/>
      <c r="E28" s="12"/>
      <c r="F28" s="12"/>
      <c r="G28" s="26">
        <f>H15</f>
        <v>4.5</v>
      </c>
      <c r="H28" s="12" t="s">
        <v>17</v>
      </c>
      <c r="I28" s="26">
        <f>IF(B3&lt;3,C27/(I27+I31)*2,0)</f>
        <v>0.39473684210526316</v>
      </c>
      <c r="J28" s="12"/>
      <c r="K28" s="12"/>
      <c r="L28" s="26">
        <f>G28</f>
        <v>4.5</v>
      </c>
      <c r="M28" s="12"/>
      <c r="N28" s="12"/>
      <c r="O28" s="26">
        <f>L28</f>
        <v>4.5</v>
      </c>
      <c r="P28" s="12" t="s">
        <v>18</v>
      </c>
      <c r="Q28" s="26">
        <f>IF(B8&lt;3,C27/(Q27+Q31)*2,0)</f>
        <v>0</v>
      </c>
      <c r="R28" s="12"/>
      <c r="S28" s="12"/>
    </row>
    <row r="29" spans="1:19" s="1" customForma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x14ac:dyDescent="0.2">
      <c r="A30" s="12"/>
      <c r="B30" s="12"/>
      <c r="C30" s="12"/>
      <c r="D30" s="12"/>
      <c r="E30" s="12">
        <f>IF($B$18=1,0,IF($B$18=2,K13,H13))</f>
        <v>30</v>
      </c>
      <c r="F30" s="12" t="s">
        <v>42</v>
      </c>
      <c r="G30" s="12">
        <f>IF($B$3=1,E30*2,E30)</f>
        <v>30</v>
      </c>
      <c r="H30" s="12" t="s">
        <v>9</v>
      </c>
      <c r="I30" s="12">
        <f>G30*G31^3/12</f>
        <v>540000</v>
      </c>
      <c r="J30" s="14" t="s">
        <v>8</v>
      </c>
      <c r="K30" s="12"/>
      <c r="L30" s="12">
        <f>IF($B$13=1,K13,K19)</f>
        <v>30</v>
      </c>
      <c r="M30" s="12">
        <f>IF($B$18=1,0,IF($B$18=2,L30,L26))</f>
        <v>30</v>
      </c>
      <c r="N30" s="12" t="s">
        <v>42</v>
      </c>
      <c r="O30" s="12">
        <f>IF(B8=1,M30*2,M30)</f>
        <v>30</v>
      </c>
      <c r="P30" s="12" t="s">
        <v>10</v>
      </c>
      <c r="Q30" s="12">
        <f>O30*O31^3/12</f>
        <v>540000</v>
      </c>
      <c r="R30" s="14" t="s">
        <v>8</v>
      </c>
      <c r="S30" s="12"/>
    </row>
    <row r="31" spans="1:19" s="1" customFormat="1" x14ac:dyDescent="0.2">
      <c r="A31" s="12"/>
      <c r="B31" s="12"/>
      <c r="C31" s="12"/>
      <c r="D31" s="12"/>
      <c r="E31" s="12">
        <f>IF($B$18=1,0,IF($B$18=2,K14,H14))</f>
        <v>60</v>
      </c>
      <c r="F31" s="12"/>
      <c r="G31" s="12">
        <f>E31</f>
        <v>60</v>
      </c>
      <c r="H31" s="12" t="s">
        <v>14</v>
      </c>
      <c r="I31" s="25">
        <f>$C$21*I30/G32/100</f>
        <v>37800000</v>
      </c>
      <c r="J31" s="14" t="s">
        <v>16</v>
      </c>
      <c r="K31" s="12"/>
      <c r="L31" s="12">
        <f>IF($B$13=1,K14,K20)</f>
        <v>60</v>
      </c>
      <c r="M31" s="12">
        <f>IF($B$18=1,0,IF($B$18=2,L31,L27))</f>
        <v>60</v>
      </c>
      <c r="N31" s="12"/>
      <c r="O31" s="12">
        <f>M31</f>
        <v>60</v>
      </c>
      <c r="P31" s="12" t="s">
        <v>15</v>
      </c>
      <c r="Q31" s="25">
        <f>$C$21*Q30/O32/100</f>
        <v>37800000</v>
      </c>
      <c r="R31" s="14" t="s">
        <v>16</v>
      </c>
      <c r="S31" s="12"/>
    </row>
    <row r="32" spans="1:19" s="1" customFormat="1" x14ac:dyDescent="0.2">
      <c r="A32" s="12"/>
      <c r="B32" s="12"/>
      <c r="C32" s="12"/>
      <c r="D32" s="12"/>
      <c r="E32" s="26">
        <f>IF($B$18=1,H15,IF($B$18=2,K15,H15))</f>
        <v>4.5</v>
      </c>
      <c r="F32" s="12"/>
      <c r="G32" s="26">
        <f>E32</f>
        <v>4.5</v>
      </c>
      <c r="H32" s="14"/>
      <c r="I32" s="12"/>
      <c r="J32" s="12"/>
      <c r="K32" s="12"/>
      <c r="L32" s="12"/>
      <c r="M32" s="26">
        <f>G32</f>
        <v>4.5</v>
      </c>
      <c r="N32" s="12"/>
      <c r="O32" s="26">
        <f>M32</f>
        <v>4.5</v>
      </c>
      <c r="P32" s="12"/>
      <c r="Q32" s="12"/>
      <c r="R32" s="12"/>
      <c r="S32" s="12"/>
    </row>
    <row r="33" spans="1:19" s="1" customForma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s="1" customForma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4"/>
      <c r="N34" s="12"/>
      <c r="O34" s="12"/>
      <c r="P34" s="12"/>
      <c r="Q34" s="12"/>
      <c r="R34" s="12"/>
      <c r="S34" s="12"/>
    </row>
    <row r="35" spans="1:19" s="1" customFormat="1" x14ac:dyDescent="0.2">
      <c r="A35" s="12"/>
      <c r="B35" s="12"/>
      <c r="C35" s="12"/>
      <c r="D35" s="12"/>
      <c r="E35" s="12"/>
      <c r="F35" s="12"/>
      <c r="G35" s="12"/>
      <c r="H35" s="26">
        <f>AVERAGE(H15,K15)</f>
        <v>4.5</v>
      </c>
      <c r="I35" s="12"/>
      <c r="J35" s="12"/>
      <c r="K35" s="12"/>
      <c r="L35" s="12"/>
      <c r="M35" s="14"/>
      <c r="N35" s="12"/>
      <c r="O35" s="12"/>
      <c r="P35" s="12"/>
      <c r="Q35" s="12"/>
      <c r="R35" s="12"/>
      <c r="S35" s="12"/>
    </row>
    <row r="36" spans="1:19" s="1" customFormat="1" x14ac:dyDescent="0.2">
      <c r="A36" s="12"/>
      <c r="B36" s="12"/>
      <c r="C36" s="12"/>
      <c r="D36" s="12"/>
      <c r="E36" s="12"/>
      <c r="F36" s="12"/>
      <c r="G36" s="12"/>
      <c r="H36" s="12"/>
      <c r="I36" s="26"/>
      <c r="J36" s="12"/>
      <c r="K36" s="12"/>
      <c r="L36" s="12"/>
      <c r="M36" s="14"/>
      <c r="N36" s="12"/>
      <c r="O36" s="12"/>
      <c r="P36" s="26"/>
      <c r="Q36" s="12"/>
      <c r="R36" s="12"/>
      <c r="S36" s="12"/>
    </row>
    <row r="37" spans="1:19" s="1" customFormat="1" x14ac:dyDescent="0.2">
      <c r="D37" s="8"/>
    </row>
    <row r="38" spans="1:19" s="1" customFormat="1" x14ac:dyDescent="0.2">
      <c r="E38" s="9"/>
      <c r="F38" s="7"/>
    </row>
    <row r="39" spans="1:19" s="1" customFormat="1" x14ac:dyDescent="0.2"/>
    <row r="40" spans="1:19" s="1" customFormat="1" x14ac:dyDescent="0.2"/>
    <row r="41" spans="1:19" s="1" customFormat="1" x14ac:dyDescent="0.2"/>
    <row r="42" spans="1:19" s="1" customFormat="1" x14ac:dyDescent="0.2"/>
    <row r="43" spans="1:19" s="1" customFormat="1" x14ac:dyDescent="0.2"/>
    <row r="44" spans="1:19" s="1" customFormat="1" x14ac:dyDescent="0.2"/>
    <row r="45" spans="1:19" s="1" customFormat="1" x14ac:dyDescent="0.2"/>
    <row r="46" spans="1:19" s="1" customFormat="1" x14ac:dyDescent="0.2">
      <c r="D46" s="13"/>
    </row>
  </sheetData>
  <sheetProtection selectLockedCells="1"/>
  <conditionalFormatting sqref="F14">
    <cfRule type="expression" dxfId="9" priority="10" stopIfTrue="1">
      <formula>"$F$12=2"</formula>
    </cfRule>
  </conditionalFormatting>
  <conditionalFormatting sqref="K13">
    <cfRule type="expression" dxfId="8" priority="9" stopIfTrue="1">
      <formula>B18&lt;&gt;2</formula>
    </cfRule>
  </conditionalFormatting>
  <conditionalFormatting sqref="K14">
    <cfRule type="expression" dxfId="7" priority="8" stopIfTrue="1">
      <formula>B18&lt;&gt;2</formula>
    </cfRule>
  </conditionalFormatting>
  <conditionalFormatting sqref="K15 K20">
    <cfRule type="expression" dxfId="6" priority="7" stopIfTrue="1">
      <formula>$B$18&lt;&gt;2</formula>
    </cfRule>
  </conditionalFormatting>
  <conditionalFormatting sqref="K19:K20">
    <cfRule type="expression" dxfId="5" priority="4" stopIfTrue="1">
      <formula>$B$13=1</formula>
    </cfRule>
    <cfRule type="expression" dxfId="4" priority="5" stopIfTrue="1">
      <formula>$B$12=1</formula>
    </cfRule>
    <cfRule type="expression" dxfId="3" priority="6" stopIfTrue="1">
      <formula>$B$18&lt;&gt;2</formula>
    </cfRule>
  </conditionalFormatting>
  <conditionalFormatting sqref="J18 H19:H20 K19:K20">
    <cfRule type="expression" dxfId="2" priority="3" stopIfTrue="1">
      <formula>$B$13=1</formula>
    </cfRule>
  </conditionalFormatting>
  <conditionalFormatting sqref="G18 J18 G19:H21 I19:I20 J19:K21 L19:L20">
    <cfRule type="expression" dxfId="1" priority="2">
      <formula>$B$8&gt;2</formula>
    </cfRule>
  </conditionalFormatting>
  <conditionalFormatting sqref="G12 J12 G13:L15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>DICA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2013-01-02T09:55:43Z</dcterms:created>
  <dcterms:modified xsi:type="dcterms:W3CDTF">2016-12-12T14:18:24Z</dcterms:modified>
</cp:coreProperties>
</file>